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RDPRESS-UBUNT\rosnernet\permalink\"/>
    </mc:Choice>
  </mc:AlternateContent>
  <xr:revisionPtr revIDLastSave="0" documentId="13_ncr:1_{D0B1D343-8366-4639-ADB1-B2FB3566CFDA}" xr6:coauthVersionLast="40" xr6:coauthVersionMax="40" xr10:uidLastSave="{00000000-0000-0000-0000-000000000000}"/>
  <bookViews>
    <workbookView xWindow="0" yWindow="0" windowWidth="28800" windowHeight="11835" activeTab="1" xr2:uid="{00000000-000D-0000-FFFF-FFFF00000000}"/>
  </bookViews>
  <sheets>
    <sheet name="KT88" sheetId="7" r:id="rId1"/>
    <sheet name="EL84" sheetId="5" r:id="rId2"/>
  </sheets>
  <calcPr calcId="181029"/>
</workbook>
</file>

<file path=xl/calcChain.xml><?xml version="1.0" encoding="utf-8"?>
<calcChain xmlns="http://schemas.openxmlformats.org/spreadsheetml/2006/main">
  <c r="F4" i="7" l="1"/>
  <c r="G4" i="7"/>
  <c r="H4" i="7"/>
  <c r="I4" i="7"/>
  <c r="F5" i="7"/>
  <c r="G5" i="7"/>
  <c r="H5" i="7"/>
  <c r="I5" i="7"/>
  <c r="F6" i="7"/>
  <c r="G6" i="7"/>
  <c r="H6" i="7"/>
  <c r="I6" i="7"/>
  <c r="F7" i="7"/>
  <c r="G7" i="7"/>
  <c r="H7" i="7"/>
  <c r="I7" i="7"/>
  <c r="F8" i="7"/>
  <c r="G8" i="7"/>
  <c r="H8" i="7"/>
  <c r="I8" i="7"/>
  <c r="F9" i="7"/>
  <c r="G9" i="7"/>
  <c r="H9" i="7"/>
  <c r="I9" i="7"/>
  <c r="F10" i="7"/>
  <c r="G10" i="7"/>
  <c r="H10" i="7"/>
  <c r="I10" i="7"/>
  <c r="G13" i="7"/>
  <c r="F13" i="7"/>
  <c r="I13" i="7" s="1"/>
  <c r="I12" i="7"/>
  <c r="H12" i="7"/>
  <c r="G12" i="7"/>
  <c r="F12" i="7"/>
  <c r="J12" i="7" s="1"/>
  <c r="K12" i="7" s="1"/>
  <c r="C12" i="7"/>
  <c r="I11" i="7"/>
  <c r="G11" i="7"/>
  <c r="F11" i="7"/>
  <c r="J11" i="7" s="1"/>
  <c r="K11" i="7" s="1"/>
  <c r="J9" i="7"/>
  <c r="K9" i="7" s="1"/>
  <c r="J7" i="7"/>
  <c r="K7" i="7" s="1"/>
  <c r="J5" i="7"/>
  <c r="K5" i="7" s="1"/>
  <c r="G3" i="7"/>
  <c r="F3" i="7"/>
  <c r="I3" i="7" s="1"/>
  <c r="H11" i="7" l="1"/>
  <c r="J3" i="7"/>
  <c r="J13" i="7"/>
  <c r="K13" i="7" s="1"/>
  <c r="J4" i="7"/>
  <c r="K4" i="7" s="1"/>
  <c r="J6" i="7"/>
  <c r="K6" i="7" s="1"/>
  <c r="J8" i="7"/>
  <c r="K8" i="7" s="1"/>
  <c r="J10" i="7"/>
  <c r="K10" i="7" s="1"/>
  <c r="H3" i="7"/>
  <c r="H13" i="7"/>
  <c r="C12" i="5"/>
  <c r="G13" i="5"/>
  <c r="F13" i="5"/>
  <c r="J13" i="5" s="1"/>
  <c r="K13" i="5" s="1"/>
  <c r="G12" i="5"/>
  <c r="F12" i="5"/>
  <c r="I12" i="5" s="1"/>
  <c r="G11" i="5"/>
  <c r="F11" i="5"/>
  <c r="H11" i="5" s="1"/>
  <c r="J11" i="5"/>
  <c r="K11" i="5" s="1"/>
  <c r="G10" i="5"/>
  <c r="F10" i="5"/>
  <c r="J10" i="5" s="1"/>
  <c r="K10" i="5" s="1"/>
  <c r="I10" i="5"/>
  <c r="G9" i="5"/>
  <c r="F9" i="5"/>
  <c r="J9" i="5"/>
  <c r="K9" i="5" s="1"/>
  <c r="G8" i="5"/>
  <c r="F8" i="5"/>
  <c r="I8" i="5"/>
  <c r="F7" i="5"/>
  <c r="I7" i="5" s="1"/>
  <c r="G7" i="5"/>
  <c r="G6" i="5"/>
  <c r="F6" i="5"/>
  <c r="J6" i="5" s="1"/>
  <c r="K6" i="5" s="1"/>
  <c r="I6" i="5"/>
  <c r="G5" i="5"/>
  <c r="F5" i="5"/>
  <c r="J5" i="5"/>
  <c r="K5" i="5" s="1"/>
  <c r="G4" i="5"/>
  <c r="F4" i="5"/>
  <c r="I4" i="5"/>
  <c r="G3" i="5"/>
  <c r="F3" i="5"/>
  <c r="J3" i="5"/>
  <c r="H3" i="5"/>
  <c r="I3" i="5"/>
  <c r="I11" i="5"/>
  <c r="H5" i="5"/>
  <c r="H9" i="5"/>
  <c r="I5" i="5"/>
  <c r="I9" i="5"/>
  <c r="J4" i="5"/>
  <c r="K4" i="5"/>
  <c r="J8" i="5"/>
  <c r="K8" i="5" s="1"/>
  <c r="H4" i="5"/>
  <c r="H8" i="5"/>
  <c r="H10" i="5"/>
  <c r="J7" i="5" l="1"/>
  <c r="K7" i="5" s="1"/>
  <c r="J12" i="5"/>
  <c r="K12" i="5" s="1"/>
  <c r="H6" i="5"/>
  <c r="H7" i="5"/>
  <c r="H13" i="5"/>
  <c r="I13" i="5"/>
  <c r="H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Rosner</author>
  </authors>
  <commentList>
    <comment ref="E2" authorId="0" shapeId="0" xr:uid="{20847B9F-CF33-43FE-B7C6-C579BCEF5098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Potentiometer setting</t>
        </r>
      </text>
    </comment>
    <comment ref="F2" authorId="0" shapeId="0" xr:uid="{6E7071DF-3C52-4A28-B8DA-2B503D4C3721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Total Resistance from PSU bias voltage to Ground</t>
        </r>
      </text>
    </comment>
    <comment ref="G2" authorId="0" shapeId="0" xr:uid="{F70481AA-810F-42E2-8EAA-A7D1FA279DE7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The negative voltage provided - by this configuration. To be connected to the tube's control grid via the build-out resistor</t>
        </r>
      </text>
    </comment>
    <comment ref="H2" authorId="0" shapeId="0" xr:uid="{4F66BACE-D0FC-4901-9D60-E33D4E3C00D9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R1</t>
        </r>
      </text>
    </comment>
    <comment ref="I2" authorId="0" shapeId="0" xr:uid="{A527A47E-EF85-4A83-9112-533207A6D1A1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R3</t>
        </r>
      </text>
    </comment>
    <comment ref="J2" authorId="0" shapeId="0" xr:uid="{172BAE61-547D-49BF-82B7-3E3E04F8C0DF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the potentiometer</t>
        </r>
      </text>
    </comment>
    <comment ref="K2" authorId="0" shapeId="0" xr:uid="{B9474FF8-74DB-4EE4-98BF-7701B3ACBF86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the potentiometer as a percentage of its max rating at the step setting in Column E</t>
        </r>
      </text>
    </comment>
    <comment ref="C4" authorId="0" shapeId="0" xr:uid="{8E66DFC5-AB89-4333-B8B8-15C5F2C866CE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The negative voltage from the PSU</t>
        </r>
      </text>
    </comment>
    <comment ref="C10" authorId="0" shapeId="0" xr:uid="{E363AE59-6F08-4F2F-8235-57587DB574AE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Comment only - to make it easy to compare the results in golumn G with</t>
        </r>
      </text>
    </comment>
    <comment ref="C12" authorId="0" shapeId="0" xr:uid="{AAF0409A-733D-4031-A61E-D15150C312B9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Ensure this does not exceed the value stated on the tube's datasheet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Rosner</author>
  </authors>
  <commentList>
    <comment ref="E2" authorId="0" shapeId="0" xr:uid="{13C55F91-7B6A-4C41-B7BB-ED706314F17A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Potentiometer setting</t>
        </r>
      </text>
    </comment>
    <comment ref="F2" authorId="0" shapeId="0" xr:uid="{BEC45456-85D0-4E6B-822D-EE43329045BE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Total Resistance from PSU bias voltage to Ground</t>
        </r>
      </text>
    </comment>
    <comment ref="G2" authorId="0" shapeId="0" xr:uid="{55B8B006-D03F-4DCD-B325-80DBEF0344E1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The negative voltage provided - by this configuration. To be connected to the tube's control grid via the build-out resistor</t>
        </r>
      </text>
    </comment>
    <comment ref="H2" authorId="0" shapeId="0" xr:uid="{6DD32EE6-9F62-41D2-B4C7-50BD6063E633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R1</t>
        </r>
      </text>
    </comment>
    <comment ref="I2" authorId="0" shapeId="0" xr:uid="{691A0148-7CD4-4E25-8C67-691D4CB9878F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R3</t>
        </r>
      </text>
    </comment>
    <comment ref="J2" authorId="0" shapeId="0" xr:uid="{50D0031D-013B-4359-A0EA-7843573FDC80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the potentiometer</t>
        </r>
      </text>
    </comment>
    <comment ref="K2" authorId="0" shapeId="0" xr:uid="{B9CACBD9-817F-43A6-BA0F-E6C964620D06}">
      <text>
        <r>
          <rPr>
            <b/>
            <sz val="9"/>
            <color indexed="81"/>
            <rFont val="Tahoma"/>
            <family val="2"/>
          </rPr>
          <t>Adam Rosner:</t>
        </r>
        <r>
          <rPr>
            <sz val="9"/>
            <color indexed="81"/>
            <rFont val="Tahoma"/>
            <family val="2"/>
          </rPr>
          <t xml:space="preserve">
Power dissipated in the potentiometer as a percentage of its max rating at the step setting in Column E</t>
        </r>
      </text>
    </comment>
    <comment ref="C4" authorId="0" shapeId="0" xr:uid="{F51A8EE4-E733-4B84-81D5-0EC52B89C2F0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The negative voltage from the PSU</t>
        </r>
      </text>
    </comment>
    <comment ref="C10" authorId="0" shapeId="0" xr:uid="{93B4DAA6-9958-436E-8010-BF632C082408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Comment only - to make it easy to compare the results in golumn G with</t>
        </r>
      </text>
    </comment>
    <comment ref="C12" authorId="0" shapeId="0" xr:uid="{1E320B1B-3BD4-46AC-873F-4B2CA7BD0404}">
      <text>
        <r>
          <rPr>
            <b/>
            <sz val="9"/>
            <color indexed="81"/>
            <rFont val="Tahoma"/>
            <charset val="1"/>
          </rPr>
          <t>Adam Rosner:</t>
        </r>
        <r>
          <rPr>
            <sz val="9"/>
            <color indexed="81"/>
            <rFont val="Tahoma"/>
            <charset val="1"/>
          </rPr>
          <t xml:space="preserve">
Ensure this does not exceed the value stated on the tube's datasheet</t>
        </r>
      </text>
    </comment>
  </commentList>
</comments>
</file>

<file path=xl/sharedStrings.xml><?xml version="1.0" encoding="utf-8"?>
<sst xmlns="http://schemas.openxmlformats.org/spreadsheetml/2006/main" count="38" uniqueCount="22">
  <si>
    <t>Step</t>
  </si>
  <si>
    <t>Total R</t>
  </si>
  <si>
    <t>Output V</t>
  </si>
  <si>
    <t>P(R1)</t>
  </si>
  <si>
    <t>P(R3)</t>
  </si>
  <si>
    <t>P(pot)</t>
  </si>
  <si>
    <t>Pot pwr %</t>
  </si>
  <si>
    <t>Parameter Set Name</t>
  </si>
  <si>
    <t>Pot Resistance</t>
  </si>
  <si>
    <t>Pot Max Rated Pwr</t>
  </si>
  <si>
    <t>R1</t>
  </si>
  <si>
    <t>R3</t>
  </si>
  <si>
    <t>Build-out R</t>
  </si>
  <si>
    <t>Target Output V range</t>
  </si>
  <si>
    <t>64 - 77V</t>
  </si>
  <si>
    <t>Rg-k</t>
  </si>
  <si>
    <t>EL84</t>
  </si>
  <si>
    <t>11 - 19V</t>
  </si>
  <si>
    <t>Bias Voltage from PSU</t>
  </si>
  <si>
    <t>(Do Not Exceed 300K for EL84)</t>
  </si>
  <si>
    <t>(Do Not Exceed 100K for KT88)</t>
  </si>
  <si>
    <t>KT88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</si>
</sst>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$-1409]#,##0.00;[Red]&quot;-&quot;[$$-1409]#,##0.00"/>
    <numFmt numFmtId="166" formatCode="0.0%"/>
  </numFmts>
  <fonts count="10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1"/>
      <color theme="1"/>
      <name val="Liberation Sans"/>
    </font>
    <font>
      <sz val="11"/>
      <color rgb="FFFF0000"/>
      <name val="Liberation San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Liberation San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1">
    <xf numFmtId="0" fontId="0" fillId="0" borderId="0" xfId="0"/>
    <xf numFmtId="164" fontId="0" fillId="0" borderId="0" xfId="0" applyNumberForma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4" fillId="3" borderId="0" xfId="0" applyFont="1" applyFill="1"/>
    <xf numFmtId="2" fontId="0" fillId="0" borderId="0" xfId="0" applyNumberFormat="1"/>
    <xf numFmtId="166" fontId="0" fillId="0" borderId="0" xfId="0" applyNumberFormat="1"/>
    <xf numFmtId="0" fontId="3" fillId="0" borderId="0" xfId="0" applyFont="1"/>
    <xf numFmtId="0" fontId="4" fillId="3" borderId="0" xfId="0" quotePrefix="1" applyFont="1" applyFill="1" applyAlignment="1">
      <alignment horizontal="right"/>
    </xf>
    <xf numFmtId="0" fontId="7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157826</xdr:rowOff>
    </xdr:from>
    <xdr:to>
      <xdr:col>11</xdr:col>
      <xdr:colOff>18832</xdr:colOff>
      <xdr:row>37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E47BC3-CF0F-4EC9-984F-BE7374079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805776"/>
          <a:ext cx="6972082" cy="4176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</xdr:row>
      <xdr:rowOff>167351</xdr:rowOff>
    </xdr:from>
    <xdr:to>
      <xdr:col>11</xdr:col>
      <xdr:colOff>37882</xdr:colOff>
      <xdr:row>38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F100A-13B3-4083-B3BA-686C907C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815301"/>
          <a:ext cx="6972082" cy="417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D845-0347-4305-811B-AD886AA3E21F}">
  <dimension ref="B2:O13"/>
  <sheetViews>
    <sheetView workbookViewId="0">
      <selection activeCell="C4" sqref="C4"/>
    </sheetView>
  </sheetViews>
  <sheetFormatPr defaultRowHeight="14.25"/>
  <cols>
    <col min="2" max="2" width="21.125" customWidth="1"/>
    <col min="4" max="4" width="3.125" customWidth="1"/>
    <col min="6" max="6" width="8.5" customWidth="1"/>
    <col min="8" max="8" width="6.875" customWidth="1"/>
    <col min="9" max="9" width="6.75" customWidth="1"/>
    <col min="10" max="10" width="8.125" customWidth="1"/>
    <col min="11" max="11" width="9.75" bestFit="1" customWidth="1"/>
  </cols>
  <sheetData>
    <row r="2" spans="2:15" ht="15"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2" t="s">
        <v>6</v>
      </c>
      <c r="L2" s="8"/>
      <c r="M2" s="8"/>
      <c r="N2" s="8"/>
      <c r="O2" s="8"/>
    </row>
    <row r="3" spans="2:15" ht="15">
      <c r="B3" s="2" t="s">
        <v>7</v>
      </c>
      <c r="C3" s="3" t="s">
        <v>21</v>
      </c>
      <c r="E3" s="1">
        <v>0</v>
      </c>
      <c r="F3">
        <f>C$7+C$8+(E3*C$5)</f>
        <v>24800</v>
      </c>
      <c r="G3" s="4">
        <f>(C$4*(C$8+(E3*C$5)))/(C$7+(C$8+(E3*C$5)))</f>
        <v>-64.596774193548384</v>
      </c>
      <c r="H3" s="6">
        <f>(C$4/F3)^2*C$7</f>
        <v>8.7576092611862652E-2</v>
      </c>
      <c r="I3" s="6">
        <f>(C$4/F3)^2*C$8</f>
        <v>0.23181906867845994</v>
      </c>
      <c r="J3" s="6">
        <f>(C$4/F3)^2*(E3*C$5)</f>
        <v>0</v>
      </c>
      <c r="K3" s="7">
        <v>0</v>
      </c>
    </row>
    <row r="4" spans="2:15" ht="15">
      <c r="B4" s="2" t="s">
        <v>18</v>
      </c>
      <c r="C4" s="5">
        <v>-89</v>
      </c>
      <c r="E4" s="1">
        <v>0.1</v>
      </c>
      <c r="F4">
        <f t="shared" ref="F4:F13" si="0">C$7+C$8+(E4*C$5)</f>
        <v>27000</v>
      </c>
      <c r="G4" s="4">
        <f t="shared" ref="G4:G13" si="1">(C$4*(C$8+(E4*C$5)))/(C$7+(C$8+(E4*C$5)))</f>
        <v>-66.585185185185182</v>
      </c>
      <c r="H4" s="6">
        <f t="shared" ref="H4:H13" si="2">(C$4/F4)^2*C$7</f>
        <v>7.3885871056241434E-2</v>
      </c>
      <c r="I4" s="6">
        <f t="shared" ref="I4:I13" si="3">(C$4/F4)^2*C$8</f>
        <v>0.19558024691358025</v>
      </c>
      <c r="J4" s="6">
        <f t="shared" ref="J4:J13" si="4">(C$4/F4)^2*(E4*C$5)</f>
        <v>2.3904252400548699E-2</v>
      </c>
      <c r="K4" s="7">
        <f>J4/(E4*C$6)</f>
        <v>0.59760631001371733</v>
      </c>
    </row>
    <row r="5" spans="2:15" ht="15">
      <c r="B5" s="2" t="s">
        <v>8</v>
      </c>
      <c r="C5" s="5">
        <v>22000</v>
      </c>
      <c r="E5" s="1">
        <v>0.2</v>
      </c>
      <c r="F5">
        <f t="shared" si="0"/>
        <v>29200</v>
      </c>
      <c r="G5" s="4">
        <f t="shared" si="1"/>
        <v>-68.273972602739732</v>
      </c>
      <c r="H5" s="6">
        <f t="shared" si="2"/>
        <v>6.317179583411521E-2</v>
      </c>
      <c r="I5" s="6">
        <f t="shared" si="3"/>
        <v>0.16721945956089321</v>
      </c>
      <c r="J5" s="6">
        <f t="shared" si="4"/>
        <v>4.0875867892662787E-2</v>
      </c>
      <c r="K5" s="7">
        <f t="shared" ref="K5:K13" si="5">J5/(E5*C$6)</f>
        <v>0.51094834865828476</v>
      </c>
    </row>
    <row r="6" spans="2:15" ht="15">
      <c r="B6" s="2" t="s">
        <v>9</v>
      </c>
      <c r="C6" s="5">
        <v>0.4</v>
      </c>
      <c r="E6" s="1">
        <v>0.3</v>
      </c>
      <c r="F6">
        <f t="shared" si="0"/>
        <v>31400</v>
      </c>
      <c r="G6" s="4">
        <f t="shared" si="1"/>
        <v>-69.726114649681534</v>
      </c>
      <c r="H6" s="6">
        <f t="shared" si="2"/>
        <v>5.4629802426061913E-2</v>
      </c>
      <c r="I6" s="6">
        <f t="shared" si="3"/>
        <v>0.14460830053957566</v>
      </c>
      <c r="J6" s="6">
        <f t="shared" si="4"/>
        <v>5.302304353117774E-2</v>
      </c>
      <c r="K6" s="7">
        <f t="shared" si="5"/>
        <v>0.44185869609314787</v>
      </c>
    </row>
    <row r="7" spans="2:15" ht="15">
      <c r="B7" s="2" t="s">
        <v>10</v>
      </c>
      <c r="C7" s="5">
        <v>6800</v>
      </c>
      <c r="E7" s="1">
        <v>0.4</v>
      </c>
      <c r="F7">
        <f t="shared" si="0"/>
        <v>33600</v>
      </c>
      <c r="G7" s="4">
        <f t="shared" si="1"/>
        <v>-70.988095238095241</v>
      </c>
      <c r="H7" s="6">
        <f t="shared" si="2"/>
        <v>4.7710104875283439E-2</v>
      </c>
      <c r="I7" s="6">
        <f t="shared" si="3"/>
        <v>0.12629145408163264</v>
      </c>
      <c r="J7" s="6">
        <f t="shared" si="4"/>
        <v>6.1742488662131514E-2</v>
      </c>
      <c r="K7" s="7">
        <f t="shared" si="5"/>
        <v>0.38589055413832191</v>
      </c>
    </row>
    <row r="8" spans="2:15" ht="15">
      <c r="B8" s="2" t="s">
        <v>11</v>
      </c>
      <c r="C8" s="5">
        <v>18000</v>
      </c>
      <c r="E8" s="1">
        <v>0.5</v>
      </c>
      <c r="F8">
        <f t="shared" si="0"/>
        <v>35800</v>
      </c>
      <c r="G8" s="4">
        <f t="shared" si="1"/>
        <v>-72.094972067039109</v>
      </c>
      <c r="H8" s="6">
        <f t="shared" si="2"/>
        <v>4.2026466090321776E-2</v>
      </c>
      <c r="I8" s="6">
        <f t="shared" si="3"/>
        <v>0.11124652788614588</v>
      </c>
      <c r="J8" s="6">
        <f t="shared" si="4"/>
        <v>6.7983989263755817E-2</v>
      </c>
      <c r="K8" s="7">
        <f t="shared" si="5"/>
        <v>0.33991994631877909</v>
      </c>
    </row>
    <row r="9" spans="2:15" ht="15">
      <c r="B9" s="2" t="s">
        <v>12</v>
      </c>
      <c r="C9" s="5">
        <v>68000</v>
      </c>
      <c r="E9" s="1">
        <v>0.6</v>
      </c>
      <c r="F9">
        <f t="shared" si="0"/>
        <v>38000</v>
      </c>
      <c r="G9" s="4">
        <f t="shared" si="1"/>
        <v>-73.073684210526309</v>
      </c>
      <c r="H9" s="6">
        <f t="shared" si="2"/>
        <v>3.7301108033241007E-2</v>
      </c>
      <c r="I9" s="6">
        <f t="shared" si="3"/>
        <v>9.8738227146814433E-2</v>
      </c>
      <c r="J9" s="6">
        <f t="shared" si="4"/>
        <v>7.2408033240997247E-2</v>
      </c>
      <c r="K9" s="7">
        <f t="shared" si="5"/>
        <v>0.30170013850415522</v>
      </c>
    </row>
    <row r="10" spans="2:15" ht="15">
      <c r="B10" s="2" t="s">
        <v>13</v>
      </c>
      <c r="C10" s="9" t="s">
        <v>14</v>
      </c>
      <c r="E10" s="1">
        <v>0.7</v>
      </c>
      <c r="F10">
        <f t="shared" si="0"/>
        <v>40200</v>
      </c>
      <c r="G10" s="4">
        <f t="shared" si="1"/>
        <v>-73.945273631840791</v>
      </c>
      <c r="H10" s="6">
        <f t="shared" si="2"/>
        <v>3.3330115591198237E-2</v>
      </c>
      <c r="I10" s="6">
        <f t="shared" si="3"/>
        <v>8.8226776564936507E-2</v>
      </c>
      <c r="J10" s="6">
        <f t="shared" si="4"/>
        <v>7.5482908838890111E-2</v>
      </c>
      <c r="K10" s="7">
        <f t="shared" si="5"/>
        <v>0.2695818172817504</v>
      </c>
    </row>
    <row r="11" spans="2:15" ht="15">
      <c r="E11" s="1">
        <v>0.8</v>
      </c>
      <c r="F11">
        <f t="shared" si="0"/>
        <v>42400</v>
      </c>
      <c r="G11" s="4">
        <f t="shared" si="1"/>
        <v>-74.726415094339629</v>
      </c>
      <c r="H11" s="6">
        <f t="shared" si="2"/>
        <v>2.9961062655749375E-2</v>
      </c>
      <c r="I11" s="6">
        <f t="shared" si="3"/>
        <v>7.9308695265218929E-2</v>
      </c>
      <c r="J11" s="6">
        <f t="shared" si="4"/>
        <v>7.7546279814880728E-2</v>
      </c>
      <c r="K11" s="7">
        <f t="shared" si="5"/>
        <v>0.24233212442150223</v>
      </c>
    </row>
    <row r="12" spans="2:15" ht="15">
      <c r="B12" s="2" t="s">
        <v>15</v>
      </c>
      <c r="C12">
        <f>C5+C8+C9</f>
        <v>108000</v>
      </c>
      <c r="E12" s="1">
        <v>0.9</v>
      </c>
      <c r="F12">
        <f t="shared" si="0"/>
        <v>44600</v>
      </c>
      <c r="G12" s="4">
        <f t="shared" si="1"/>
        <v>-75.430493273542595</v>
      </c>
      <c r="H12" s="6">
        <f t="shared" si="2"/>
        <v>2.7078163646966552E-2</v>
      </c>
      <c r="I12" s="6">
        <f t="shared" si="3"/>
        <v>7.1677492006676169E-2</v>
      </c>
      <c r="J12" s="6">
        <f t="shared" si="4"/>
        <v>7.8845241207343791E-2</v>
      </c>
      <c r="K12" s="7">
        <f t="shared" si="5"/>
        <v>0.21901455890928828</v>
      </c>
    </row>
    <row r="13" spans="2:15" ht="15">
      <c r="B13" s="10" t="s">
        <v>20</v>
      </c>
      <c r="E13" s="1">
        <v>1</v>
      </c>
      <c r="F13">
        <f t="shared" si="0"/>
        <v>46800</v>
      </c>
      <c r="G13" s="4">
        <f t="shared" si="1"/>
        <v>-76.068376068376068</v>
      </c>
      <c r="H13" s="6">
        <f t="shared" si="2"/>
        <v>2.4592190810139528E-2</v>
      </c>
      <c r="I13" s="6">
        <f t="shared" si="3"/>
        <v>6.5096975673898758E-2</v>
      </c>
      <c r="J13" s="6">
        <f t="shared" si="4"/>
        <v>7.9562970268098485E-2</v>
      </c>
      <c r="K13" s="7">
        <f t="shared" si="5"/>
        <v>0.19890742567024619</v>
      </c>
    </row>
  </sheetData>
  <conditionalFormatting sqref="K3:K13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3"/>
  <sheetViews>
    <sheetView tabSelected="1" workbookViewId="0">
      <selection activeCell="P18" sqref="P18"/>
    </sheetView>
  </sheetViews>
  <sheetFormatPr defaultRowHeight="14.25"/>
  <cols>
    <col min="2" max="2" width="21.125" customWidth="1"/>
    <col min="4" max="4" width="3.125" customWidth="1"/>
    <col min="6" max="6" width="8.5" customWidth="1"/>
    <col min="8" max="8" width="6.875" customWidth="1"/>
    <col min="9" max="9" width="6.75" customWidth="1"/>
    <col min="10" max="10" width="8.125" customWidth="1"/>
    <col min="11" max="11" width="9.75" bestFit="1" customWidth="1"/>
  </cols>
  <sheetData>
    <row r="2" spans="2:15" ht="15"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2" t="s">
        <v>6</v>
      </c>
      <c r="L2" s="8"/>
      <c r="M2" s="8"/>
      <c r="N2" s="8"/>
      <c r="O2" s="8"/>
    </row>
    <row r="3" spans="2:15" ht="15">
      <c r="B3" s="2" t="s">
        <v>7</v>
      </c>
      <c r="C3" s="3" t="s">
        <v>16</v>
      </c>
      <c r="E3" s="1">
        <v>0</v>
      </c>
      <c r="F3">
        <f>C$7+C$8+(E3*C$5)</f>
        <v>57000</v>
      </c>
      <c r="G3" s="4">
        <f>(C$4*(C$8+(E3*C$5)))/(C$7+(C$8+(E3*C$5)))</f>
        <v>-11.052631578947368</v>
      </c>
      <c r="H3" s="6">
        <f>(C$4/F3)^2*C$7</f>
        <v>5.7415512465373957E-2</v>
      </c>
      <c r="I3" s="6">
        <f>(C$4/F3)^2*C$8</f>
        <v>1.2216066481994458E-2</v>
      </c>
      <c r="J3" s="6">
        <f>(C$4/F3)^2*(E3*C$5)</f>
        <v>0</v>
      </c>
      <c r="K3" s="7">
        <v>0</v>
      </c>
    </row>
    <row r="4" spans="2:15" ht="15">
      <c r="B4" s="2" t="s">
        <v>18</v>
      </c>
      <c r="C4" s="5">
        <v>-63</v>
      </c>
      <c r="E4" s="1">
        <v>0.1</v>
      </c>
      <c r="F4">
        <f t="shared" ref="F4:F13" si="0">C$7+C$8+(E4*C$5)</f>
        <v>58000</v>
      </c>
      <c r="G4" s="4">
        <f t="shared" ref="G4:G13" si="1">(C$4*(C$8+(E4*C$5)))/(C$7+(C$8+(E4*C$5)))</f>
        <v>-11.948275862068966</v>
      </c>
      <c r="H4" s="6">
        <f t="shared" ref="H4:H13" si="2">(C$4/F4)^2*C$7</f>
        <v>5.5452734839476804E-2</v>
      </c>
      <c r="I4" s="6">
        <f t="shared" ref="I4:I13" si="3">(C$4/F4)^2*C$8</f>
        <v>1.1798454221165277E-2</v>
      </c>
      <c r="J4" s="6">
        <f t="shared" ref="J4:J13" si="4">(C$4/F4)^2*(E4*C$5)</f>
        <v>1.1798454221165278E-3</v>
      </c>
      <c r="K4" s="7">
        <f>J4/(E4*C$6)</f>
        <v>2.3596908442330554E-2</v>
      </c>
    </row>
    <row r="5" spans="2:15" ht="15">
      <c r="B5" s="2" t="s">
        <v>8</v>
      </c>
      <c r="C5" s="5">
        <v>10000</v>
      </c>
      <c r="E5" s="1">
        <v>0.2</v>
      </c>
      <c r="F5">
        <f t="shared" si="0"/>
        <v>59000</v>
      </c>
      <c r="G5" s="4">
        <f t="shared" si="1"/>
        <v>-12.813559322033898</v>
      </c>
      <c r="H5" s="6">
        <f t="shared" si="2"/>
        <v>5.3588911232404474E-2</v>
      </c>
      <c r="I5" s="6">
        <f t="shared" si="3"/>
        <v>1.140189600689457E-2</v>
      </c>
      <c r="J5" s="6">
        <f t="shared" si="4"/>
        <v>2.2803792013789139E-3</v>
      </c>
      <c r="K5" s="7">
        <f t="shared" ref="K5:K13" si="5">J5/(E5*C$6)</f>
        <v>2.2803792013789136E-2</v>
      </c>
    </row>
    <row r="6" spans="2:15" ht="15">
      <c r="B6" s="2" t="s">
        <v>9</v>
      </c>
      <c r="C6" s="5">
        <v>0.5</v>
      </c>
      <c r="E6" s="1">
        <v>0.3</v>
      </c>
      <c r="F6">
        <f t="shared" si="0"/>
        <v>60000</v>
      </c>
      <c r="G6" s="4">
        <f t="shared" si="1"/>
        <v>-13.65</v>
      </c>
      <c r="H6" s="6">
        <f t="shared" si="2"/>
        <v>5.1817499999999989E-2</v>
      </c>
      <c r="I6" s="6">
        <f t="shared" si="3"/>
        <v>1.1024999999999998E-2</v>
      </c>
      <c r="J6" s="6">
        <f t="shared" si="4"/>
        <v>3.3074999999999997E-3</v>
      </c>
      <c r="K6" s="7">
        <f t="shared" si="5"/>
        <v>2.205E-2</v>
      </c>
    </row>
    <row r="7" spans="2:15" ht="15">
      <c r="B7" s="2" t="s">
        <v>10</v>
      </c>
      <c r="C7" s="5">
        <v>47000</v>
      </c>
      <c r="E7" s="1">
        <v>0.4</v>
      </c>
      <c r="F7">
        <f t="shared" si="0"/>
        <v>61000</v>
      </c>
      <c r="G7" s="4">
        <f t="shared" si="1"/>
        <v>-14.459016393442623</v>
      </c>
      <c r="H7" s="6">
        <f t="shared" si="2"/>
        <v>5.0132491265788767E-2</v>
      </c>
      <c r="I7" s="6">
        <f t="shared" si="3"/>
        <v>1.0666487503359313E-2</v>
      </c>
      <c r="J7" s="6">
        <f t="shared" si="4"/>
        <v>4.2665950013437252E-3</v>
      </c>
      <c r="K7" s="7">
        <f t="shared" si="5"/>
        <v>2.1332975006718626E-2</v>
      </c>
    </row>
    <row r="8" spans="2:15" ht="15">
      <c r="B8" s="2" t="s">
        <v>11</v>
      </c>
      <c r="C8" s="5">
        <v>10000</v>
      </c>
      <c r="E8" s="1">
        <v>0.5</v>
      </c>
      <c r="F8">
        <f t="shared" si="0"/>
        <v>62000</v>
      </c>
      <c r="G8" s="4">
        <f t="shared" si="1"/>
        <v>-15.241935483870968</v>
      </c>
      <c r="H8" s="6">
        <f t="shared" si="2"/>
        <v>4.8528355879292391E-2</v>
      </c>
      <c r="I8" s="6">
        <f t="shared" si="3"/>
        <v>1.0325182101977104E-2</v>
      </c>
      <c r="J8" s="6">
        <f t="shared" si="4"/>
        <v>5.1625910509885522E-3</v>
      </c>
      <c r="K8" s="7">
        <f t="shared" si="5"/>
        <v>2.0650364203954209E-2</v>
      </c>
    </row>
    <row r="9" spans="2:15" ht="15">
      <c r="B9" s="2" t="s">
        <v>12</v>
      </c>
      <c r="C9" s="5">
        <v>100000</v>
      </c>
      <c r="E9" s="1">
        <v>0.6</v>
      </c>
      <c r="F9">
        <f t="shared" si="0"/>
        <v>63000</v>
      </c>
      <c r="G9" s="4">
        <f t="shared" si="1"/>
        <v>-16</v>
      </c>
      <c r="H9" s="6">
        <f t="shared" si="2"/>
        <v>4.7E-2</v>
      </c>
      <c r="I9" s="6">
        <f t="shared" si="3"/>
        <v>0.01</v>
      </c>
      <c r="J9" s="6">
        <f t="shared" si="4"/>
        <v>6.0000000000000001E-3</v>
      </c>
      <c r="K9" s="7">
        <f t="shared" si="5"/>
        <v>0.02</v>
      </c>
    </row>
    <row r="10" spans="2:15" ht="15">
      <c r="B10" s="2" t="s">
        <v>13</v>
      </c>
      <c r="C10" s="9" t="s">
        <v>17</v>
      </c>
      <c r="E10" s="1">
        <v>0.7</v>
      </c>
      <c r="F10">
        <f t="shared" si="0"/>
        <v>64000</v>
      </c>
      <c r="G10" s="4">
        <f t="shared" si="1"/>
        <v>-16.734375</v>
      </c>
      <c r="H10" s="6">
        <f t="shared" si="2"/>
        <v>4.5542724609375002E-2</v>
      </c>
      <c r="I10" s="6">
        <f t="shared" si="3"/>
        <v>9.6899414062500012E-3</v>
      </c>
      <c r="J10" s="6">
        <f t="shared" si="4"/>
        <v>6.7829589843750003E-3</v>
      </c>
      <c r="K10" s="7">
        <f t="shared" si="5"/>
        <v>1.9379882812500002E-2</v>
      </c>
    </row>
    <row r="11" spans="2:15" ht="15">
      <c r="E11" s="1">
        <v>0.8</v>
      </c>
      <c r="F11">
        <f t="shared" si="0"/>
        <v>65000</v>
      </c>
      <c r="G11" s="4">
        <f t="shared" si="1"/>
        <v>-17.446153846153845</v>
      </c>
      <c r="H11" s="6">
        <f t="shared" si="2"/>
        <v>4.4152189349112421E-2</v>
      </c>
      <c r="I11" s="6">
        <f t="shared" si="3"/>
        <v>9.3940828402366856E-3</v>
      </c>
      <c r="J11" s="6">
        <f t="shared" si="4"/>
        <v>7.5152662721893488E-3</v>
      </c>
      <c r="K11" s="7">
        <f t="shared" si="5"/>
        <v>1.8788165680473371E-2</v>
      </c>
    </row>
    <row r="12" spans="2:15" ht="15">
      <c r="B12" s="2" t="s">
        <v>15</v>
      </c>
      <c r="C12">
        <f>C5+C8+C9</f>
        <v>120000</v>
      </c>
      <c r="E12" s="1">
        <v>0.9</v>
      </c>
      <c r="F12">
        <f t="shared" si="0"/>
        <v>66000</v>
      </c>
      <c r="G12" s="4">
        <f t="shared" si="1"/>
        <v>-18.136363636363637</v>
      </c>
      <c r="H12" s="6">
        <f t="shared" si="2"/>
        <v>4.2824380165289257E-2</v>
      </c>
      <c r="I12" s="6">
        <f t="shared" si="3"/>
        <v>9.1115702479338846E-3</v>
      </c>
      <c r="J12" s="6">
        <f t="shared" si="4"/>
        <v>8.2004132231404958E-3</v>
      </c>
      <c r="K12" s="7">
        <f t="shared" si="5"/>
        <v>1.8223140495867769E-2</v>
      </c>
    </row>
    <row r="13" spans="2:15" ht="15">
      <c r="B13" s="10" t="s">
        <v>19</v>
      </c>
      <c r="E13" s="1">
        <v>1</v>
      </c>
      <c r="F13">
        <f t="shared" si="0"/>
        <v>67000</v>
      </c>
      <c r="G13" s="4">
        <f t="shared" si="1"/>
        <v>-18.805970149253731</v>
      </c>
      <c r="H13" s="6">
        <f t="shared" si="2"/>
        <v>4.1555580307418134E-2</v>
      </c>
      <c r="I13" s="6">
        <f t="shared" si="3"/>
        <v>8.8416128313655602E-3</v>
      </c>
      <c r="J13" s="6">
        <f t="shared" si="4"/>
        <v>8.8416128313655602E-3</v>
      </c>
      <c r="K13" s="7">
        <f t="shared" si="5"/>
        <v>1.768322566273112E-2</v>
      </c>
    </row>
  </sheetData>
  <conditionalFormatting sqref="K3:K13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KT88</vt:lpstr>
      <vt:lpstr>EL84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Rosner</dc:creator>
  <cp:keywords/>
  <dc:description/>
  <cp:lastModifiedBy>Adam Rosner</cp:lastModifiedBy>
  <cp:revision>10</cp:revision>
  <dcterms:created xsi:type="dcterms:W3CDTF">2017-05-19T16:05:51Z</dcterms:created>
  <dcterms:modified xsi:type="dcterms:W3CDTF">2018-12-17T21:21:26Z</dcterms:modified>
  <cp:category/>
  <cp:contentStatus/>
</cp:coreProperties>
</file>